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597\"/>
    </mc:Choice>
  </mc:AlternateContent>
  <xr:revisionPtr revIDLastSave="0" documentId="13_ncr:1_{20540130-5869-475F-AF90-00A9CF4B5B12}" xr6:coauthVersionLast="47" xr6:coauthVersionMax="47" xr10:uidLastSave="{00000000-0000-0000-0000-000000000000}"/>
  <bookViews>
    <workbookView xWindow="768" yWindow="768" windowWidth="21540" windowHeight="11280" tabRatio="796" xr2:uid="{00000000-000D-0000-FFFF-FFFF00000000}"/>
  </bookViews>
  <sheets>
    <sheet name="Сводка затрат" sheetId="1" r:id="rId1"/>
    <sheet name="ССР" sheetId="2" r:id="rId2"/>
    <sheet name="ОСР 518-02-01" sheetId="3" r:id="rId3"/>
    <sheet name="ОСР 518-09-01" sheetId="4" r:id="rId4"/>
    <sheet name="ОСР 518-12-01" sheetId="5" r:id="rId5"/>
    <sheet name="ОСР 27-02-01" sheetId="6" r:id="rId6"/>
    <sheet name="ОСР 27-09-01" sheetId="7" r:id="rId7"/>
    <sheet name="ОСР 27-12-01" sheetId="8" r:id="rId8"/>
    <sheet name="Источники ЦИ" sheetId="9" r:id="rId9"/>
    <sheet name="Цена МАТ и ОБ по ТКП" sheetId="10" r:id="rId10"/>
  </sheets>
  <calcPr calcId="181029"/>
</workbook>
</file>

<file path=xl/calcChain.xml><?xml version="1.0" encoding="utf-8"?>
<calcChain xmlns="http://schemas.openxmlformats.org/spreadsheetml/2006/main">
  <c r="C29" i="1" l="1"/>
  <c r="C30" i="1" s="1"/>
  <c r="C43" i="1"/>
  <c r="I40" i="1"/>
  <c r="I39" i="1"/>
  <c r="I38" i="1"/>
  <c r="I37" i="1"/>
  <c r="I36" i="1"/>
  <c r="F69" i="2"/>
  <c r="F70" i="2" s="1"/>
  <c r="F72" i="2" s="1"/>
  <c r="F73" i="2" s="1"/>
  <c r="F74" i="2" s="1"/>
  <c r="G68" i="2"/>
  <c r="G69" i="2" s="1"/>
  <c r="G70" i="2" s="1"/>
  <c r="G72" i="2" s="1"/>
  <c r="G73" i="2" s="1"/>
  <c r="G74" i="2" s="1"/>
  <c r="C39" i="1" s="1"/>
  <c r="F68" i="2"/>
  <c r="E68" i="2"/>
  <c r="E69" i="2" s="1"/>
  <c r="E70" i="2" s="1"/>
  <c r="E72" i="2" s="1"/>
  <c r="E73" i="2" s="1"/>
  <c r="E74" i="2" s="1"/>
  <c r="D68" i="2"/>
  <c r="D69" i="2" s="1"/>
  <c r="G60" i="2"/>
  <c r="F60" i="2"/>
  <c r="E60" i="2"/>
  <c r="H60" i="2" s="1"/>
  <c r="D60" i="2"/>
  <c r="H59" i="2"/>
  <c r="G42" i="2"/>
  <c r="F42" i="2"/>
  <c r="E42" i="2"/>
  <c r="D42" i="2"/>
  <c r="H41" i="2"/>
  <c r="G39" i="2"/>
  <c r="F39" i="2"/>
  <c r="E39" i="2"/>
  <c r="D39" i="2"/>
  <c r="H38" i="2"/>
  <c r="G36" i="2"/>
  <c r="F36" i="2"/>
  <c r="E36" i="2"/>
  <c r="D36" i="2"/>
  <c r="H36" i="2" s="1"/>
  <c r="H35" i="2"/>
  <c r="G33" i="2"/>
  <c r="F33" i="2"/>
  <c r="E33" i="2"/>
  <c r="D33" i="2"/>
  <c r="H33" i="2" s="1"/>
  <c r="H32" i="2"/>
  <c r="G30" i="2"/>
  <c r="F30" i="2"/>
  <c r="E30" i="2"/>
  <c r="D30" i="2"/>
  <c r="H29" i="2"/>
  <c r="G23" i="2"/>
  <c r="F23" i="2"/>
  <c r="E23" i="2"/>
  <c r="D23" i="2"/>
  <c r="H22" i="2"/>
  <c r="H30" i="2" l="1"/>
  <c r="H39" i="2"/>
  <c r="H42" i="2"/>
  <c r="H23" i="2"/>
  <c r="C31" i="1"/>
  <c r="C32" i="1"/>
  <c r="C34" i="1" s="1"/>
  <c r="D70" i="2"/>
  <c r="H69" i="2"/>
  <c r="H68" i="2"/>
  <c r="H70" i="2" l="1"/>
  <c r="D72" i="2"/>
  <c r="D73" i="2" l="1"/>
  <c r="H72" i="2"/>
  <c r="D74" i="2" l="1"/>
  <c r="H73" i="2"/>
  <c r="H74" i="2" l="1"/>
  <c r="C37" i="1"/>
  <c r="C40" i="1" s="1"/>
  <c r="C42" i="1" l="1"/>
  <c r="C44" i="1" s="1"/>
  <c r="C46" i="1" s="1"/>
  <c r="C41" i="1"/>
</calcChain>
</file>

<file path=xl/sharedStrings.xml><?xml version="1.0" encoding="utf-8"?>
<sst xmlns="http://schemas.openxmlformats.org/spreadsheetml/2006/main" count="343" uniqueCount="156">
  <si>
    <t>СВОДКА ЗАТРАТ</t>
  </si>
  <si>
    <t>P_0597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</si>
  <si>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</si>
  <si>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</si>
  <si>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</si>
  <si>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</si>
  <si>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</si>
  <si>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</si>
  <si>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</si>
  <si>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</si>
  <si>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</si>
  <si>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</si>
  <si>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</si>
  <si>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</si>
  <si>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</si>
  <si>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</si>
  <si>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</si>
  <si>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</si>
  <si>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</si>
  <si>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</si>
  <si>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</si>
  <si>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</si>
  <si>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</si>
  <si>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</si>
  <si>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ОСР-518-02-01</t>
  </si>
  <si>
    <t>Строительно-монтажные работы КЛ-0,4кВ 0,115км</t>
  </si>
  <si>
    <t>ОСР-27-02-01</t>
  </si>
  <si>
    <t>"Реконструкция КЛ-6 кВ от РП-135 до РП-147" г.о. Самара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</si>
  <si>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</si>
  <si>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</si>
  <si>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</si>
  <si>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</si>
  <si>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</si>
  <si>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</si>
  <si>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</si>
  <si>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</si>
  <si>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</si>
  <si>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</si>
  <si>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</si>
  <si>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</si>
  <si>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</si>
  <si>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</si>
  <si>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Средства на строительство и разборку титул.врем.зданий и сооружений 2,5%*0,8=2% 2%</t>
  </si>
  <si>
    <t>Затраты на строительство титульных ВЗиС, исп.при опр. сметной стоимости строительства ОКС 2,5%*0,8 2%</t>
  </si>
  <si>
    <t>Итого по Главе 8</t>
  </si>
  <si>
    <t>Итого по Главам 1-8</t>
  </si>
  <si>
    <t>Глава 9. Прочие работы и затраты</t>
  </si>
  <si>
    <t>ОСР-518-09-01</t>
  </si>
  <si>
    <t>Пусконаладочные работы КЛ-0,4кВ 0,115км</t>
  </si>
  <si>
    <t>325/пр_25.05.2021_Пр.1 п.50_Пр.4 п.67</t>
  </si>
  <si>
    <t>Дополнительные затраты при производстве строительно-монтажных работ в зимнее время, 2,9%х0, 9= 2,61%</t>
  </si>
  <si>
    <t>Перебазировка спецтехники</t>
  </si>
  <si>
    <t>ОСР-27-09-01</t>
  </si>
  <si>
    <t>Пусконаладочные работы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</si>
  <si>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</si>
  <si>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</si>
  <si>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</si>
  <si>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</si>
  <si>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</si>
  <si>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</si>
  <si>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</si>
  <si>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</si>
  <si>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</si>
  <si>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ОСР-518-12-01</t>
  </si>
  <si>
    <t>Проектные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</si>
  <si>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</si>
  <si>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</si>
  <si>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</si>
  <si>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</si>
  <si>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</si>
  <si>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</si>
  <si>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</si>
  <si>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</si>
  <si>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</si>
  <si>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</si>
  <si>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</si>
  <si>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</si>
  <si>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Смета №1</t>
  </si>
  <si>
    <t>Форма № 3</t>
  </si>
  <si>
    <t>Наименование стройки</t>
  </si>
  <si>
    <t>ОБЪЕКТНЫЙ СМЕТНЫЙ РАСЧЕТ № ОСР 518-02-01</t>
  </si>
  <si>
    <t>Наименование сметы</t>
  </si>
  <si>
    <t>Реконструкция КЛ-0,4 кВ от КТП Сок 306/250кВА Красноярский район Самарская область</t>
  </si>
  <si>
    <t>Наименование локальных сметных расчетов (смет), затрат</t>
  </si>
  <si>
    <t>ЛС-518-1</t>
  </si>
  <si>
    <t>КЛ-0,4кВ</t>
  </si>
  <si>
    <t>Итого</t>
  </si>
  <si>
    <t>ОБЪЕКТНЫЙ СМЕТНЫЙ РАСЧЕТ № ОСР 518-09-01</t>
  </si>
  <si>
    <t>ЛС-518-3</t>
  </si>
  <si>
    <t>ПНР КЛ-0,4кВ</t>
  </si>
  <si>
    <t>ОБЪЕКТНЫЙ СМЕТНЫЙ РАСЧЕТ № ОСР 518-12-01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</si>
  <si>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</si>
  <si>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</si>
  <si>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27-02-01</t>
  </si>
  <si>
    <t>ЛС-27-1</t>
  </si>
  <si>
    <t>КЛ-6 кВ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</si>
  <si>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</si>
  <si>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</si>
  <si>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</si>
  <si>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</si>
  <si>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</si>
  <si>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</si>
  <si>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</si>
  <si>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</si>
  <si>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</si>
  <si>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</si>
  <si>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</si>
  <si>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518-02-01</t>
  </si>
  <si>
    <t>Строительные работы</t>
  </si>
  <si>
    <t>Монтажные работы</t>
  </si>
  <si>
    <t>Оборудование</t>
  </si>
  <si>
    <t>Прочие</t>
  </si>
  <si>
    <t>км</t>
  </si>
  <si>
    <t>"Реконструкция КЛ-0,4 кВ от КТП Сок 306/250кВА" Красноярский район Самарская область</t>
  </si>
  <si>
    <t>ГНБ трубой 110</t>
  </si>
  <si>
    <t>ОСР 518-09-01</t>
  </si>
  <si>
    <t>ОСР 27-09-01</t>
  </si>
  <si>
    <t>Реконструкция КЛ одноцепная</t>
  </si>
  <si>
    <t>ОСР 518-12-01</t>
  </si>
  <si>
    <t>ОСР 27-02-01</t>
  </si>
  <si>
    <t>ОСР 27-12-01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</si>
  <si>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</si>
  <si>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</si>
  <si>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</si>
  <si>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</si>
  <si>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</si>
  <si>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</si>
  <si>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</si>
  <si>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</si>
  <si>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</si>
  <si>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</si>
  <si>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</si>
  <si>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Кабель АПВБШВ 4х95 мм2</t>
  </si>
  <si>
    <t>Труба ПНД sdr11 ф=125мм</t>
  </si>
  <si>
    <t>Труба ПНД sdr11 ф=110мм</t>
  </si>
  <si>
    <t>Труба полиэтиленовая 100 sdr17,6 355х20,1 мм</t>
  </si>
  <si>
    <t>Силовой кабель с тремя алюминиевыми токопроводящими жилами, с изоляцией жил из сшитого полиэтилена, с броней из двух стальных оцинкованных лент, с оболочкой из полиэтилена, с сечением жил 240 мм2, с сечением экранов 25 мм2, номинального напряжения 6 кВ АПвБПг 3х240/25-6</t>
  </si>
  <si>
    <t>Труба полиэтиленовая толстостенная гладкая 110*8,1мм</t>
  </si>
  <si>
    <t>Понижающий коэффициент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</si>
  <si>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</si>
  <si>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</si>
  <si>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</si>
  <si>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</si>
  <si>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</si>
  <si>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</si>
  <si>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</si>
  <si>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</si>
  <si>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</si>
  <si>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</si>
  <si>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</si>
  <si>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</si>
  <si>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</si>
  <si>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</si>
  <si>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</si>
  <si>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</si>
  <si>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Реконструкция КЛ-0,4 кВ до ВРУ МКД по ул. Володарского, д. 64 (протяженностью 0,182 км, демонтаж - 0,2км)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</si>
</sst>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5" formatCode="0.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16" fillId="0" borderId="0" xfId="4" applyNumberFormat="1" applyFont="1" applyAlignment="1">
      <alignment vertical="center"/>
    </xf>
    <xf numFmtId="165" fontId="16" fillId="0" borderId="0" xfId="4" applyNumberFormat="1" applyFont="1" applyAlignment="1">
      <alignment vertical="center"/>
    </xf>
    <xf numFmtId="169" fontId="16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73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75" fontId="17" fillId="0" borderId="1" xfId="1" applyNumberFormat="1" applyFont="1" applyFill="1" applyBorder="1" applyAlignment="1">
      <alignment horizontal="left" vertical="center" wrapText="1" indent="18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6" zoomScale="90" zoomScaleNormal="90" workbookViewId="0">
      <selection activeCell="C46" sqref="C4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4" max="4" width="19.8867187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5" t="s">
        <v>0</v>
      </c>
      <c r="B12" s="85"/>
      <c r="C12" s="85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8" t="s">
        <v>1</v>
      </c>
      <c r="B16" s="88"/>
      <c r="C16" s="88"/>
    </row>
    <row r="17" spans="1:9" ht="16.2" customHeight="1" x14ac:dyDescent="0.3">
      <c r="A17" s="87" t="s">
        <v>2</v>
      </c>
      <c r="B17" s="87"/>
      <c r="C17" s="87"/>
    </row>
    <row r="18" spans="1:9" ht="16.2" customHeight="1" x14ac:dyDescent="0.3">
      <c r="A18" s="1"/>
      <c r="B18" s="1"/>
      <c r="C18" s="1"/>
    </row>
    <row r="19" spans="1:9" ht="72" customHeight="1" x14ac:dyDescent="0.3">
      <c r="A19" s="86" t="s">
        <v>155</v>
      </c>
      <c r="B19" s="86"/>
      <c r="C19" s="86"/>
    </row>
    <row r="20" spans="1:9" ht="16.2" customHeight="1" x14ac:dyDescent="0.3">
      <c r="A20" s="87" t="s">
        <v>3</v>
      </c>
      <c r="B20" s="87"/>
      <c r="C20" s="87"/>
    </row>
    <row r="21" spans="1:9" ht="16.2" customHeight="1" x14ac:dyDescent="0.3">
      <c r="A21" s="1"/>
      <c r="B21" s="1"/>
      <c r="C21" s="1"/>
    </row>
    <row r="22" spans="1:9" ht="16.2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139</v>
      </c>
      <c r="D23" s="51"/>
      <c r="E23" s="51"/>
      <c r="F23" s="51"/>
      <c r="G23" s="52"/>
      <c r="H23" s="52"/>
      <c r="I23" s="52"/>
    </row>
    <row r="24" spans="1:9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 x14ac:dyDescent="0.3">
      <c r="A25" s="82" t="s">
        <v>140</v>
      </c>
      <c r="B25" s="83"/>
      <c r="C25" s="84"/>
      <c r="D25" s="51"/>
      <c r="E25" s="51"/>
      <c r="F25" s="51"/>
      <c r="G25" s="52"/>
      <c r="H25" s="52"/>
      <c r="I25" s="52"/>
    </row>
    <row r="26" spans="1:9" ht="16.95" customHeight="1" x14ac:dyDescent="0.3">
      <c r="A26" s="50">
        <v>1</v>
      </c>
      <c r="B26" s="53" t="s">
        <v>141</v>
      </c>
      <c r="C26" s="54"/>
      <c r="D26" s="51"/>
      <c r="E26" s="51"/>
      <c r="F26" s="51"/>
      <c r="G26" s="52"/>
      <c r="H26" s="52" t="s">
        <v>142</v>
      </c>
      <c r="I26" s="52"/>
    </row>
    <row r="27" spans="1:9" ht="16.95" customHeight="1" x14ac:dyDescent="0.3">
      <c r="A27" s="55" t="s">
        <v>6</v>
      </c>
      <c r="B27" s="53" t="s">
        <v>143</v>
      </c>
      <c r="C27" s="56">
        <v>0</v>
      </c>
      <c r="D27" s="57"/>
      <c r="E27" s="57"/>
      <c r="F27" s="57"/>
      <c r="G27" s="58" t="s">
        <v>144</v>
      </c>
      <c r="H27" s="58" t="s">
        <v>145</v>
      </c>
      <c r="I27" s="58" t="s">
        <v>146</v>
      </c>
    </row>
    <row r="28" spans="1:9" ht="16.95" customHeight="1" x14ac:dyDescent="0.3">
      <c r="A28" s="55" t="s">
        <v>7</v>
      </c>
      <c r="B28" s="53" t="s">
        <v>147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6.95" customHeight="1" x14ac:dyDescent="0.3">
      <c r="A29" s="55" t="s">
        <v>8</v>
      </c>
      <c r="B29" s="53" t="s">
        <v>148</v>
      </c>
      <c r="C29" s="62">
        <f>ССР!G65*1.2</f>
        <v>327.38091513518395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6.95" customHeight="1" x14ac:dyDescent="0.3">
      <c r="A30" s="50">
        <v>2</v>
      </c>
      <c r="B30" s="53" t="s">
        <v>9</v>
      </c>
      <c r="C30" s="62">
        <f>C27+C28+C29</f>
        <v>327.38091513518395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6.95" customHeight="1" x14ac:dyDescent="0.3">
      <c r="A31" s="55" t="s">
        <v>10</v>
      </c>
      <c r="B31" s="53" t="s">
        <v>149</v>
      </c>
      <c r="C31" s="62">
        <f>C30-ROUND(C30/1.2,5)</f>
        <v>54.563485135183953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150</v>
      </c>
      <c r="C32" s="67">
        <f>C30*I37</f>
        <v>362.25827020473918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50"/>
      <c r="B33" s="53" t="s">
        <v>138</v>
      </c>
      <c r="C33" s="62">
        <v>0.9</v>
      </c>
      <c r="D33" s="57"/>
      <c r="E33" s="68"/>
      <c r="F33" s="69"/>
      <c r="G33" s="70"/>
      <c r="H33" s="60"/>
      <c r="I33" s="66"/>
    </row>
    <row r="34" spans="1:9" ht="15.6" x14ac:dyDescent="0.3">
      <c r="A34" s="50"/>
      <c r="B34" s="53" t="s">
        <v>151</v>
      </c>
      <c r="C34" s="67">
        <f>C32*C33</f>
        <v>326.03244318426528</v>
      </c>
      <c r="D34" s="57"/>
      <c r="E34" s="68"/>
      <c r="F34" s="69"/>
      <c r="G34" s="70"/>
      <c r="H34" s="60"/>
      <c r="I34" s="66"/>
    </row>
    <row r="35" spans="1:9" ht="15.6" x14ac:dyDescent="0.3">
      <c r="A35" s="82" t="s">
        <v>152</v>
      </c>
      <c r="B35" s="83"/>
      <c r="C35" s="84"/>
      <c r="D35" s="51"/>
      <c r="E35" s="71"/>
      <c r="F35" s="72"/>
      <c r="G35" s="59">
        <v>2024</v>
      </c>
      <c r="H35" s="60">
        <v>109.11350326220534</v>
      </c>
      <c r="I35" s="66"/>
    </row>
    <row r="36" spans="1:9" ht="15.6" x14ac:dyDescent="0.3">
      <c r="A36" s="50">
        <v>1</v>
      </c>
      <c r="B36" s="53" t="s">
        <v>141</v>
      </c>
      <c r="C36" s="54"/>
      <c r="D36" s="51"/>
      <c r="E36" s="73"/>
      <c r="F36" s="74"/>
      <c r="G36" s="59">
        <v>2025</v>
      </c>
      <c r="H36" s="60">
        <v>107.81631706396419</v>
      </c>
      <c r="I36" s="75">
        <f>(H36+100)/200</f>
        <v>1.039081585319821</v>
      </c>
    </row>
    <row r="37" spans="1:9" ht="15.6" x14ac:dyDescent="0.3">
      <c r="A37" s="55" t="s">
        <v>6</v>
      </c>
      <c r="B37" s="53" t="s">
        <v>143</v>
      </c>
      <c r="C37" s="76">
        <f>ССР!D74+ССР!E74</f>
        <v>4411.8961073451201</v>
      </c>
      <c r="D37" s="57"/>
      <c r="E37" s="73"/>
      <c r="F37" s="57"/>
      <c r="G37" s="59">
        <v>2026</v>
      </c>
      <c r="H37" s="60">
        <v>105.26289686896166</v>
      </c>
      <c r="I37" s="75">
        <f>(H37+100)/200*H36/100</f>
        <v>1.1065344785145874</v>
      </c>
    </row>
    <row r="38" spans="1:9" ht="15.6" x14ac:dyDescent="0.3">
      <c r="A38" s="55" t="s">
        <v>7</v>
      </c>
      <c r="B38" s="53" t="s">
        <v>147</v>
      </c>
      <c r="C38" s="76">
        <v>0</v>
      </c>
      <c r="D38" s="57"/>
      <c r="E38" s="73"/>
      <c r="F38" s="57"/>
      <c r="G38" s="59">
        <v>2027</v>
      </c>
      <c r="H38" s="60">
        <v>104.42089798933949</v>
      </c>
      <c r="I38" s="75">
        <f>(H38+100)/200*H37/100*H36/100</f>
        <v>1.1599922999352297</v>
      </c>
    </row>
    <row r="39" spans="1:9" ht="15.6" x14ac:dyDescent="0.3">
      <c r="A39" s="55" t="s">
        <v>8</v>
      </c>
      <c r="B39" s="53" t="s">
        <v>148</v>
      </c>
      <c r="C39" s="76">
        <f>ССР!G74-'Сводка затрат'!C30</f>
        <v>118.16214987426753</v>
      </c>
      <c r="D39" s="57"/>
      <c r="E39" s="73"/>
      <c r="F39" s="57"/>
      <c r="G39" s="59">
        <v>2028</v>
      </c>
      <c r="H39" s="60">
        <v>104.42089798933949</v>
      </c>
      <c r="I39" s="75">
        <f>(H39+100)/200*H38/100*H37/100*H36/100</f>
        <v>1.2112743761995592</v>
      </c>
    </row>
    <row r="40" spans="1:9" ht="15.6" x14ac:dyDescent="0.3">
      <c r="A40" s="50">
        <v>2</v>
      </c>
      <c r="B40" s="53" t="s">
        <v>9</v>
      </c>
      <c r="C40" s="76">
        <f>C37+C38+C39</f>
        <v>4530.058257219388</v>
      </c>
      <c r="D40" s="63"/>
      <c r="E40" s="68"/>
      <c r="F40" s="69"/>
      <c r="G40" s="59">
        <v>2029</v>
      </c>
      <c r="H40" s="60">
        <v>104.42089798933949</v>
      </c>
      <c r="I40" s="75">
        <f>(H40+100)/200*H39/100*H38/100*H37/100*H36/100</f>
        <v>1.26482358074235</v>
      </c>
    </row>
    <row r="41" spans="1:9" ht="15.6" x14ac:dyDescent="0.3">
      <c r="A41" s="55" t="s">
        <v>10</v>
      </c>
      <c r="B41" s="53" t="s">
        <v>149</v>
      </c>
      <c r="C41" s="62">
        <f>C40-ROUND(C40/1.2,5)</f>
        <v>755.00970721938802</v>
      </c>
      <c r="D41" s="57"/>
      <c r="E41" s="73"/>
      <c r="F41" s="57"/>
      <c r="G41" s="51"/>
      <c r="H41" s="51"/>
      <c r="I41" s="51"/>
    </row>
    <row r="42" spans="1:9" ht="15.6" x14ac:dyDescent="0.3">
      <c r="A42" s="50">
        <v>3</v>
      </c>
      <c r="B42" s="53" t="s">
        <v>150</v>
      </c>
      <c r="C42" s="77">
        <f>C40*I38</f>
        <v>5254.8326966324958</v>
      </c>
      <c r="D42" s="57"/>
      <c r="E42" s="68"/>
      <c r="F42" s="69"/>
      <c r="G42" s="51"/>
      <c r="H42" s="51"/>
      <c r="I42" s="51"/>
    </row>
    <row r="43" spans="1:9" ht="15.6" x14ac:dyDescent="0.3">
      <c r="A43" s="50"/>
      <c r="B43" s="53" t="s">
        <v>138</v>
      </c>
      <c r="C43" s="62">
        <f>C33</f>
        <v>0.9</v>
      </c>
      <c r="D43" s="57"/>
      <c r="E43" s="68"/>
      <c r="F43" s="69"/>
      <c r="G43" s="51"/>
      <c r="H43" s="51"/>
      <c r="I43" s="51"/>
    </row>
    <row r="44" spans="1:9" ht="15.6" x14ac:dyDescent="0.3">
      <c r="A44" s="50"/>
      <c r="B44" s="53" t="s">
        <v>151</v>
      </c>
      <c r="C44" s="67">
        <f>C42*C43</f>
        <v>4729.3494269692465</v>
      </c>
      <c r="D44" s="57"/>
      <c r="E44" s="68"/>
      <c r="F44" s="69"/>
      <c r="G44" s="51"/>
      <c r="H44" s="51"/>
      <c r="I44" s="51"/>
    </row>
    <row r="45" spans="1:9" ht="15.6" x14ac:dyDescent="0.3">
      <c r="A45" s="50"/>
      <c r="B45" s="53"/>
      <c r="C45" s="76"/>
      <c r="D45" s="57"/>
      <c r="E45" s="78"/>
      <c r="F45" s="57"/>
      <c r="G45" s="51"/>
      <c r="H45" s="51"/>
      <c r="I45" s="51"/>
    </row>
    <row r="46" spans="1:9" ht="15.6" x14ac:dyDescent="0.3">
      <c r="A46" s="50"/>
      <c r="B46" s="53" t="s">
        <v>153</v>
      </c>
      <c r="C46" s="103">
        <f>C34+C44</f>
        <v>5055.381870153512</v>
      </c>
      <c r="D46" s="57"/>
      <c r="E46" s="68"/>
      <c r="F46" s="69"/>
      <c r="G46" s="51"/>
      <c r="H46" s="51"/>
      <c r="I46" s="79"/>
    </row>
    <row r="47" spans="1:9" ht="15.6" x14ac:dyDescent="0.3">
      <c r="A47" s="52"/>
      <c r="B47" s="52"/>
      <c r="C47" s="52"/>
      <c r="D47" s="79"/>
      <c r="E47" s="51"/>
      <c r="F47" s="74"/>
      <c r="G47" s="51"/>
      <c r="H47" s="51"/>
      <c r="I47" s="51"/>
    </row>
    <row r="48" spans="1:9" ht="15.6" x14ac:dyDescent="0.3">
      <c r="A48" s="80" t="s">
        <v>154</v>
      </c>
      <c r="B48" s="52"/>
      <c r="C48" s="52"/>
      <c r="D48" s="51"/>
      <c r="E48" s="81"/>
      <c r="F48" s="51"/>
      <c r="G48" s="51"/>
      <c r="H48" s="51"/>
      <c r="I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I9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123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124</v>
      </c>
      <c r="B3" s="6" t="s">
        <v>125</v>
      </c>
      <c r="C3" s="6" t="s">
        <v>126</v>
      </c>
      <c r="D3" s="6" t="s">
        <v>127</v>
      </c>
      <c r="E3" s="6" t="s">
        <v>128</v>
      </c>
      <c r="F3" s="6" t="s">
        <v>129</v>
      </c>
      <c r="G3" s="6" t="s">
        <v>130</v>
      </c>
      <c r="H3" s="6" t="s">
        <v>131</v>
      </c>
    </row>
    <row r="4" spans="1:8" ht="39" customHeight="1" x14ac:dyDescent="0.3">
      <c r="A4" s="25" t="s">
        <v>132</v>
      </c>
      <c r="B4" s="26" t="s">
        <v>112</v>
      </c>
      <c r="C4" s="27">
        <v>0.25441176470588001</v>
      </c>
      <c r="D4" s="27">
        <v>1662.7573397988001</v>
      </c>
      <c r="E4" s="26">
        <v>0.4</v>
      </c>
      <c r="F4" s="26"/>
      <c r="G4" s="27">
        <v>423.02502909587002</v>
      </c>
      <c r="H4" s="28"/>
    </row>
    <row r="5" spans="1:8" ht="39" customHeight="1" x14ac:dyDescent="0.3">
      <c r="A5" s="25" t="s">
        <v>133</v>
      </c>
      <c r="B5" s="26" t="s">
        <v>112</v>
      </c>
      <c r="C5" s="27">
        <v>1.4705882352940999E-2</v>
      </c>
      <c r="D5" s="27">
        <v>1363.9187907776</v>
      </c>
      <c r="E5" s="26">
        <v>0.4</v>
      </c>
      <c r="F5" s="26"/>
      <c r="G5" s="27">
        <v>20.057629276141</v>
      </c>
      <c r="H5" s="28"/>
    </row>
    <row r="6" spans="1:8" ht="39" customHeight="1" x14ac:dyDescent="0.3">
      <c r="A6" s="25" t="s">
        <v>134</v>
      </c>
      <c r="B6" s="26" t="s">
        <v>112</v>
      </c>
      <c r="C6" s="27">
        <v>0.22205882352941</v>
      </c>
      <c r="D6" s="27">
        <v>1049.6719013825</v>
      </c>
      <c r="E6" s="26">
        <v>0.4</v>
      </c>
      <c r="F6" s="26"/>
      <c r="G6" s="27">
        <v>233.08890751288001</v>
      </c>
      <c r="H6" s="28"/>
    </row>
    <row r="7" spans="1:8" ht="39" customHeight="1" x14ac:dyDescent="0.3">
      <c r="A7" s="25" t="s">
        <v>135</v>
      </c>
      <c r="B7" s="26" t="s">
        <v>112</v>
      </c>
      <c r="C7" s="27">
        <v>0.05</v>
      </c>
      <c r="D7" s="27">
        <v>6808.6826035618997</v>
      </c>
      <c r="E7" s="26">
        <v>0.4</v>
      </c>
      <c r="F7" s="26"/>
      <c r="G7" s="27">
        <v>340.43413017810002</v>
      </c>
      <c r="H7" s="28"/>
    </row>
    <row r="8" spans="1:8" ht="39" customHeight="1" x14ac:dyDescent="0.3">
      <c r="A8" s="25" t="s">
        <v>136</v>
      </c>
      <c r="B8" s="26" t="s">
        <v>112</v>
      </c>
      <c r="C8" s="27">
        <v>0.18954375000000001</v>
      </c>
      <c r="D8" s="27">
        <v>5103.9171675885</v>
      </c>
      <c r="E8" s="26">
        <v>6</v>
      </c>
      <c r="F8" s="26"/>
      <c r="G8" s="27">
        <v>967.41559963409998</v>
      </c>
      <c r="H8" s="28"/>
    </row>
    <row r="9" spans="1:8" ht="39" customHeight="1" x14ac:dyDescent="0.3">
      <c r="A9" s="25" t="s">
        <v>137</v>
      </c>
      <c r="B9" s="26" t="s">
        <v>112</v>
      </c>
      <c r="C9" s="27">
        <v>5.5274999999999998E-2</v>
      </c>
      <c r="D9" s="27">
        <v>818.22700652441995</v>
      </c>
      <c r="E9" s="26">
        <v>6</v>
      </c>
      <c r="F9" s="26"/>
      <c r="G9" s="27">
        <v>45.227497785636999</v>
      </c>
      <c r="H9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4"/>
  <sheetViews>
    <sheetView zoomScale="90" zoomScaleNormal="90" workbookViewId="0">
      <selection activeCell="B18" sqref="B18:B19"/>
    </sheetView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155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4</v>
      </c>
      <c r="B18" s="89" t="s">
        <v>13</v>
      </c>
      <c r="C18" s="89" t="s">
        <v>14</v>
      </c>
      <c r="D18" s="90" t="s">
        <v>15</v>
      </c>
      <c r="E18" s="91"/>
      <c r="F18" s="91"/>
      <c r="G18" s="91"/>
      <c r="H18" s="92"/>
    </row>
    <row r="19" spans="1:8" ht="85.2" customHeight="1" x14ac:dyDescent="0.3">
      <c r="A19" s="89"/>
      <c r="B19" s="89"/>
      <c r="C19" s="89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x14ac:dyDescent="0.3">
      <c r="A25" s="6">
        <v>1</v>
      </c>
      <c r="B25" s="6" t="s">
        <v>24</v>
      </c>
      <c r="C25" s="32" t="s">
        <v>25</v>
      </c>
      <c r="D25" s="20">
        <v>1968.7058823529001</v>
      </c>
      <c r="E25" s="20">
        <v>129.17647058823999</v>
      </c>
      <c r="F25" s="20">
        <v>0</v>
      </c>
      <c r="G25" s="20">
        <v>0</v>
      </c>
      <c r="H25" s="20">
        <v>2097.8823529412002</v>
      </c>
    </row>
    <row r="26" spans="1:8" ht="31.2" x14ac:dyDescent="0.3">
      <c r="A26" s="6">
        <v>2</v>
      </c>
      <c r="B26" s="6" t="s">
        <v>26</v>
      </c>
      <c r="C26" s="32" t="s">
        <v>27</v>
      </c>
      <c r="D26" s="20">
        <v>1228.9179457248999</v>
      </c>
      <c r="E26" s="20">
        <v>83.691008109299005</v>
      </c>
      <c r="F26" s="20">
        <v>0</v>
      </c>
      <c r="G26" s="20">
        <v>0</v>
      </c>
      <c r="H26" s="20">
        <v>1312.6089538342001</v>
      </c>
    </row>
    <row r="27" spans="1:8" ht="16.95" customHeight="1" x14ac:dyDescent="0.3">
      <c r="A27" s="6"/>
      <c r="B27" s="9"/>
      <c r="C27" s="9" t="s">
        <v>28</v>
      </c>
      <c r="D27" s="20">
        <v>3197.6238280778998</v>
      </c>
      <c r="E27" s="20">
        <v>212.86747869753</v>
      </c>
      <c r="F27" s="20">
        <v>0</v>
      </c>
      <c r="G27" s="20">
        <v>0</v>
      </c>
      <c r="H27" s="20">
        <v>3410.4913067754001</v>
      </c>
    </row>
    <row r="28" spans="1:8" ht="16.95" customHeight="1" x14ac:dyDescent="0.3">
      <c r="A28" s="6"/>
      <c r="B28" s="9"/>
      <c r="C28" s="10" t="s">
        <v>29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95" customHeight="1" x14ac:dyDescent="0.3">
      <c r="A30" s="6"/>
      <c r="B30" s="9"/>
      <c r="C30" s="9" t="s">
        <v>30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95" customHeight="1" x14ac:dyDescent="0.3">
      <c r="A31" s="13"/>
      <c r="B31" s="9"/>
      <c r="C31" s="11" t="s">
        <v>31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95" customHeight="1" x14ac:dyDescent="0.3">
      <c r="A33" s="6"/>
      <c r="B33" s="9"/>
      <c r="C33" s="11" t="s">
        <v>32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95" customHeight="1" x14ac:dyDescent="0.3">
      <c r="A34" s="6"/>
      <c r="B34" s="9"/>
      <c r="C34" s="10" t="s">
        <v>33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95" customHeight="1" x14ac:dyDescent="0.3">
      <c r="A36" s="6"/>
      <c r="B36" s="9"/>
      <c r="C36" s="9" t="s">
        <v>34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200000000000003" customHeight="1" x14ac:dyDescent="0.3">
      <c r="A37" s="6"/>
      <c r="B37" s="9"/>
      <c r="C37" s="10" t="s">
        <v>35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95" customHeight="1" x14ac:dyDescent="0.3">
      <c r="A39" s="6"/>
      <c r="B39" s="9"/>
      <c r="C39" s="9" t="s">
        <v>36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95" customHeight="1" x14ac:dyDescent="0.3">
      <c r="A40" s="6"/>
      <c r="B40" s="9"/>
      <c r="C40" s="10" t="s">
        <v>37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95" customHeight="1" x14ac:dyDescent="0.3">
      <c r="A42" s="6"/>
      <c r="B42" s="9"/>
      <c r="C42" s="9" t="s">
        <v>38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95" customHeight="1" x14ac:dyDescent="0.3">
      <c r="A43" s="6"/>
      <c r="B43" s="9"/>
      <c r="C43" s="9" t="s">
        <v>39</v>
      </c>
      <c r="D43" s="20">
        <v>3197.6238280778998</v>
      </c>
      <c r="E43" s="20">
        <v>212.86747869753</v>
      </c>
      <c r="F43" s="20">
        <v>0</v>
      </c>
      <c r="G43" s="20">
        <v>0</v>
      </c>
      <c r="H43" s="20">
        <v>3410.4913067754001</v>
      </c>
    </row>
    <row r="44" spans="1:8" ht="16.95" customHeight="1" x14ac:dyDescent="0.3">
      <c r="A44" s="6"/>
      <c r="B44" s="9"/>
      <c r="C44" s="10" t="s">
        <v>40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41</v>
      </c>
      <c r="C45" s="32" t="s">
        <v>42</v>
      </c>
      <c r="D45" s="20">
        <v>39.374117647059002</v>
      </c>
      <c r="E45" s="20">
        <v>2.5835294117647001</v>
      </c>
      <c r="F45" s="20">
        <v>0</v>
      </c>
      <c r="G45" s="20">
        <v>0</v>
      </c>
      <c r="H45" s="20">
        <v>41.957647058824001</v>
      </c>
    </row>
    <row r="46" spans="1:8" ht="31.2" x14ac:dyDescent="0.3">
      <c r="A46" s="6">
        <v>4</v>
      </c>
      <c r="B46" s="6" t="s">
        <v>41</v>
      </c>
      <c r="C46" s="32" t="s">
        <v>43</v>
      </c>
      <c r="D46" s="20">
        <v>24.578358914498999</v>
      </c>
      <c r="E46" s="20">
        <v>1.673820162186</v>
      </c>
      <c r="F46" s="20">
        <v>0</v>
      </c>
      <c r="G46" s="20">
        <v>0</v>
      </c>
      <c r="H46" s="20">
        <v>26.252179076685</v>
      </c>
    </row>
    <row r="47" spans="1:8" ht="16.95" customHeight="1" x14ac:dyDescent="0.3">
      <c r="A47" s="6"/>
      <c r="B47" s="9"/>
      <c r="C47" s="9" t="s">
        <v>44</v>
      </c>
      <c r="D47" s="20">
        <v>63.952476561558001</v>
      </c>
      <c r="E47" s="20">
        <v>4.2573495739506999</v>
      </c>
      <c r="F47" s="20">
        <v>0</v>
      </c>
      <c r="G47" s="20">
        <v>0</v>
      </c>
      <c r="H47" s="20">
        <v>68.209826135507996</v>
      </c>
    </row>
    <row r="48" spans="1:8" ht="16.95" customHeight="1" x14ac:dyDescent="0.3">
      <c r="A48" s="6"/>
      <c r="B48" s="9"/>
      <c r="C48" s="9" t="s">
        <v>45</v>
      </c>
      <c r="D48" s="20">
        <v>3261.5763046394</v>
      </c>
      <c r="E48" s="20">
        <v>217.12482827149</v>
      </c>
      <c r="F48" s="20">
        <v>0</v>
      </c>
      <c r="G48" s="20">
        <v>0</v>
      </c>
      <c r="H48" s="20">
        <v>3478.7011329109</v>
      </c>
    </row>
    <row r="49" spans="1:8" ht="16.95" customHeight="1" x14ac:dyDescent="0.3">
      <c r="A49" s="6"/>
      <c r="B49" s="9"/>
      <c r="C49" s="9" t="s">
        <v>46</v>
      </c>
      <c r="D49" s="20"/>
      <c r="E49" s="20"/>
      <c r="F49" s="20"/>
      <c r="G49" s="20"/>
      <c r="H49" s="20"/>
    </row>
    <row r="50" spans="1:8" x14ac:dyDescent="0.3">
      <c r="A50" s="6">
        <v>5</v>
      </c>
      <c r="B50" s="6" t="s">
        <v>47</v>
      </c>
      <c r="C50" s="7" t="s">
        <v>48</v>
      </c>
      <c r="D50" s="20">
        <v>0</v>
      </c>
      <c r="E50" s="20">
        <v>0</v>
      </c>
      <c r="F50" s="20">
        <v>0</v>
      </c>
      <c r="G50" s="20">
        <v>2.9191176470587998</v>
      </c>
      <c r="H50" s="20">
        <v>2.9191176470587998</v>
      </c>
    </row>
    <row r="51" spans="1:8" ht="31.2" x14ac:dyDescent="0.3">
      <c r="A51" s="6">
        <v>6</v>
      </c>
      <c r="B51" s="6" t="s">
        <v>49</v>
      </c>
      <c r="C51" s="7" t="s">
        <v>50</v>
      </c>
      <c r="D51" s="20">
        <v>52.410888</v>
      </c>
      <c r="E51" s="20">
        <v>3.438936</v>
      </c>
      <c r="F51" s="20">
        <v>0</v>
      </c>
      <c r="G51" s="20">
        <v>1.9191176470588001</v>
      </c>
      <c r="H51" s="20">
        <v>57.768941647059002</v>
      </c>
    </row>
    <row r="52" spans="1:8" x14ac:dyDescent="0.3">
      <c r="A52" s="6">
        <v>7</v>
      </c>
      <c r="B52" s="6"/>
      <c r="C52" s="7" t="s">
        <v>51</v>
      </c>
      <c r="D52" s="20">
        <v>0</v>
      </c>
      <c r="E52" s="20">
        <v>0</v>
      </c>
      <c r="F52" s="20">
        <v>0</v>
      </c>
      <c r="G52" s="20">
        <v>60.084634259609999</v>
      </c>
      <c r="H52" s="20">
        <v>60.084634259609999</v>
      </c>
    </row>
    <row r="53" spans="1:8" x14ac:dyDescent="0.3">
      <c r="A53" s="6">
        <v>8</v>
      </c>
      <c r="B53" s="6" t="s">
        <v>52</v>
      </c>
      <c r="C53" s="7" t="s">
        <v>53</v>
      </c>
      <c r="D53" s="20">
        <v>0</v>
      </c>
      <c r="E53" s="20">
        <v>0</v>
      </c>
      <c r="F53" s="20">
        <v>0</v>
      </c>
      <c r="G53" s="20">
        <v>3.9912254239904001</v>
      </c>
      <c r="H53" s="20">
        <v>3.9912254239904001</v>
      </c>
    </row>
    <row r="54" spans="1:8" ht="31.2" x14ac:dyDescent="0.3">
      <c r="A54" s="6">
        <v>9</v>
      </c>
      <c r="B54" s="6" t="s">
        <v>49</v>
      </c>
      <c r="C54" s="7" t="s">
        <v>54</v>
      </c>
      <c r="D54" s="20">
        <v>32.716253551089999</v>
      </c>
      <c r="E54" s="20">
        <v>2.2280220178858001</v>
      </c>
      <c r="F54" s="20">
        <v>0</v>
      </c>
      <c r="G54" s="20">
        <v>0</v>
      </c>
      <c r="H54" s="20">
        <v>34.944275568976003</v>
      </c>
    </row>
    <row r="55" spans="1:8" x14ac:dyDescent="0.3">
      <c r="A55" s="6">
        <v>10</v>
      </c>
      <c r="B55" s="6" t="s">
        <v>55</v>
      </c>
      <c r="C55" s="7" t="s">
        <v>56</v>
      </c>
      <c r="D55" s="20">
        <v>0</v>
      </c>
      <c r="E55" s="20">
        <v>0</v>
      </c>
      <c r="F55" s="20">
        <v>0</v>
      </c>
      <c r="G55" s="20">
        <v>18.740211187500002</v>
      </c>
      <c r="H55" s="20">
        <v>18.740211187500002</v>
      </c>
    </row>
    <row r="56" spans="1:8" ht="16.95" customHeight="1" x14ac:dyDescent="0.3">
      <c r="A56" s="6"/>
      <c r="B56" s="9"/>
      <c r="C56" s="9" t="s">
        <v>57</v>
      </c>
      <c r="D56" s="20">
        <v>85.127141551090006</v>
      </c>
      <c r="E56" s="20">
        <v>5.6669580178857997</v>
      </c>
      <c r="F56" s="20">
        <v>0</v>
      </c>
      <c r="G56" s="20">
        <v>87.654306165218003</v>
      </c>
      <c r="H56" s="20">
        <v>178.44840573419</v>
      </c>
    </row>
    <row r="57" spans="1:8" ht="16.95" customHeight="1" x14ac:dyDescent="0.3">
      <c r="A57" s="6"/>
      <c r="B57" s="9"/>
      <c r="C57" s="9" t="s">
        <v>58</v>
      </c>
      <c r="D57" s="20">
        <v>3346.7034461905</v>
      </c>
      <c r="E57" s="20">
        <v>222.79178628937001</v>
      </c>
      <c r="F57" s="20">
        <v>0</v>
      </c>
      <c r="G57" s="20">
        <v>87.654306165218003</v>
      </c>
      <c r="H57" s="20">
        <v>3657.1495386451002</v>
      </c>
    </row>
    <row r="58" spans="1:8" ht="16.95" customHeight="1" x14ac:dyDescent="0.3">
      <c r="A58" s="6"/>
      <c r="B58" s="9"/>
      <c r="C58" s="9" t="s">
        <v>59</v>
      </c>
      <c r="D58" s="20"/>
      <c r="E58" s="20"/>
      <c r="F58" s="20"/>
      <c r="G58" s="20"/>
      <c r="H58" s="20"/>
    </row>
    <row r="59" spans="1:8" x14ac:dyDescent="0.3">
      <c r="A59" s="6"/>
      <c r="B59" s="6"/>
      <c r="C59" s="7"/>
      <c r="D59" s="20"/>
      <c r="E59" s="20"/>
      <c r="F59" s="20"/>
      <c r="G59" s="20"/>
      <c r="H59" s="20">
        <f>SUM(D59:G59)</f>
        <v>0</v>
      </c>
    </row>
    <row r="60" spans="1:8" ht="16.95" customHeight="1" x14ac:dyDescent="0.3">
      <c r="A60" s="6"/>
      <c r="B60" s="9"/>
      <c r="C60" s="9" t="s">
        <v>60</v>
      </c>
      <c r="D60" s="20">
        <f>SUM(D59:D59)</f>
        <v>0</v>
      </c>
      <c r="E60" s="20">
        <f>SUM(E59:E59)</f>
        <v>0</v>
      </c>
      <c r="F60" s="20">
        <f>SUM(F59:F59)</f>
        <v>0</v>
      </c>
      <c r="G60" s="20">
        <f>SUM(G59:G59)</f>
        <v>0</v>
      </c>
      <c r="H60" s="20">
        <f>SUM(D60:G60)</f>
        <v>0</v>
      </c>
    </row>
    <row r="61" spans="1:8" ht="16.95" customHeight="1" x14ac:dyDescent="0.3">
      <c r="A61" s="6"/>
      <c r="B61" s="9"/>
      <c r="C61" s="9" t="s">
        <v>61</v>
      </c>
      <c r="D61" s="20">
        <v>3346.7034461905</v>
      </c>
      <c r="E61" s="20">
        <v>222.79178628937001</v>
      </c>
      <c r="F61" s="20">
        <v>0</v>
      </c>
      <c r="G61" s="20">
        <v>87.654306165218003</v>
      </c>
      <c r="H61" s="20">
        <v>3657.1495386451002</v>
      </c>
    </row>
    <row r="62" spans="1:8" ht="153" customHeight="1" x14ac:dyDescent="0.3">
      <c r="A62" s="6"/>
      <c r="B62" s="9"/>
      <c r="C62" s="9" t="s">
        <v>62</v>
      </c>
      <c r="D62" s="20"/>
      <c r="E62" s="20"/>
      <c r="F62" s="20"/>
      <c r="G62" s="20"/>
      <c r="H62" s="20"/>
    </row>
    <row r="63" spans="1:8" x14ac:dyDescent="0.3">
      <c r="A63" s="6">
        <v>11</v>
      </c>
      <c r="B63" s="6" t="s">
        <v>63</v>
      </c>
      <c r="C63" s="7" t="s">
        <v>64</v>
      </c>
      <c r="D63" s="20">
        <v>0</v>
      </c>
      <c r="E63" s="20">
        <v>0</v>
      </c>
      <c r="F63" s="20">
        <v>0</v>
      </c>
      <c r="G63" s="20">
        <v>197.15796621371001</v>
      </c>
      <c r="H63" s="20">
        <v>197.15796621371001</v>
      </c>
    </row>
    <row r="64" spans="1:8" x14ac:dyDescent="0.3">
      <c r="A64" s="6">
        <v>12</v>
      </c>
      <c r="B64" s="6" t="s">
        <v>77</v>
      </c>
      <c r="C64" s="7" t="s">
        <v>64</v>
      </c>
      <c r="D64" s="20">
        <v>0</v>
      </c>
      <c r="E64" s="20">
        <v>0</v>
      </c>
      <c r="F64" s="20">
        <v>0</v>
      </c>
      <c r="G64" s="20">
        <v>75.659463065612002</v>
      </c>
      <c r="H64" s="20">
        <v>75.659463065612002</v>
      </c>
    </row>
    <row r="65" spans="1:8" ht="16.95" customHeight="1" x14ac:dyDescent="0.3">
      <c r="A65" s="6"/>
      <c r="B65" s="9"/>
      <c r="C65" s="9" t="s">
        <v>76</v>
      </c>
      <c r="D65" s="20">
        <v>0</v>
      </c>
      <c r="E65" s="20">
        <v>0</v>
      </c>
      <c r="F65" s="20">
        <v>0</v>
      </c>
      <c r="G65" s="20">
        <v>272.81742927931998</v>
      </c>
      <c r="H65" s="20">
        <v>272.81742927931998</v>
      </c>
    </row>
    <row r="66" spans="1:8" ht="16.95" customHeight="1" x14ac:dyDescent="0.3">
      <c r="A66" s="6"/>
      <c r="B66" s="9"/>
      <c r="C66" s="9" t="s">
        <v>75</v>
      </c>
      <c r="D66" s="20">
        <v>3346.7034461905</v>
      </c>
      <c r="E66" s="20">
        <v>222.79178628937001</v>
      </c>
      <c r="F66" s="20">
        <v>0</v>
      </c>
      <c r="G66" s="20">
        <v>360.47173544454</v>
      </c>
      <c r="H66" s="20">
        <v>3929.9669679243998</v>
      </c>
    </row>
    <row r="67" spans="1:8" ht="16.95" customHeight="1" x14ac:dyDescent="0.3">
      <c r="A67" s="6"/>
      <c r="B67" s="9"/>
      <c r="C67" s="9" t="s">
        <v>74</v>
      </c>
      <c r="D67" s="20"/>
      <c r="E67" s="20"/>
      <c r="F67" s="20"/>
      <c r="G67" s="20"/>
      <c r="H67" s="20"/>
    </row>
    <row r="68" spans="1:8" ht="34.200000000000003" customHeight="1" x14ac:dyDescent="0.3">
      <c r="A68" s="6">
        <v>13</v>
      </c>
      <c r="B68" s="6" t="s">
        <v>73</v>
      </c>
      <c r="C68" s="7" t="s">
        <v>72</v>
      </c>
      <c r="D68" s="20">
        <f>D66 * 3%</f>
        <v>100.40110338571499</v>
      </c>
      <c r="E68" s="20">
        <f>E66 * 3%</f>
        <v>6.6837535886810997</v>
      </c>
      <c r="F68" s="20">
        <f>F66 * 3%</f>
        <v>0</v>
      </c>
      <c r="G68" s="20">
        <f>G66 * 3%</f>
        <v>10.8141520633362</v>
      </c>
      <c r="H68" s="20">
        <f>SUM(D68:G68)</f>
        <v>117.89900903773228</v>
      </c>
    </row>
    <row r="69" spans="1:8" ht="16.95" customHeight="1" x14ac:dyDescent="0.3">
      <c r="A69" s="6"/>
      <c r="B69" s="9"/>
      <c r="C69" s="9" t="s">
        <v>71</v>
      </c>
      <c r="D69" s="20">
        <f>D68</f>
        <v>100.40110338571499</v>
      </c>
      <c r="E69" s="20">
        <f>E68</f>
        <v>6.6837535886810997</v>
      </c>
      <c r="F69" s="20">
        <f>F68</f>
        <v>0</v>
      </c>
      <c r="G69" s="20">
        <f>G68</f>
        <v>10.8141520633362</v>
      </c>
      <c r="H69" s="20">
        <f>SUM(D69:G69)</f>
        <v>117.89900903773228</v>
      </c>
    </row>
    <row r="70" spans="1:8" ht="16.95" customHeight="1" x14ac:dyDescent="0.3">
      <c r="A70" s="6"/>
      <c r="B70" s="9"/>
      <c r="C70" s="9" t="s">
        <v>70</v>
      </c>
      <c r="D70" s="20">
        <f>D69 + D66</f>
        <v>3447.104549576215</v>
      </c>
      <c r="E70" s="20">
        <f>E69 + E66</f>
        <v>229.47553987805111</v>
      </c>
      <c r="F70" s="20">
        <f>F69 + F66</f>
        <v>0</v>
      </c>
      <c r="G70" s="20">
        <f>G69 + G66</f>
        <v>371.28588750787623</v>
      </c>
      <c r="H70" s="20">
        <f>SUM(D70:G70)</f>
        <v>4047.8659769621427</v>
      </c>
    </row>
    <row r="71" spans="1:8" ht="16.95" customHeight="1" x14ac:dyDescent="0.3">
      <c r="A71" s="6"/>
      <c r="B71" s="9"/>
      <c r="C71" s="9" t="s">
        <v>69</v>
      </c>
      <c r="D71" s="20"/>
      <c r="E71" s="20"/>
      <c r="F71" s="20"/>
      <c r="G71" s="20"/>
      <c r="H71" s="20"/>
    </row>
    <row r="72" spans="1:8" ht="16.95" customHeight="1" x14ac:dyDescent="0.3">
      <c r="A72" s="6">
        <v>14</v>
      </c>
      <c r="B72" s="6" t="s">
        <v>68</v>
      </c>
      <c r="C72" s="7" t="s">
        <v>67</v>
      </c>
      <c r="D72" s="20">
        <f>D70 * 20%</f>
        <v>689.4209099152431</v>
      </c>
      <c r="E72" s="20">
        <f>E70 * 20%</f>
        <v>45.895107975610223</v>
      </c>
      <c r="F72" s="20">
        <f>F70 * 20%</f>
        <v>0</v>
      </c>
      <c r="G72" s="20">
        <f>G70 * 20%</f>
        <v>74.257177501575242</v>
      </c>
      <c r="H72" s="20">
        <f>SUM(D72:G72)</f>
        <v>809.5731953924286</v>
      </c>
    </row>
    <row r="73" spans="1:8" ht="16.95" customHeight="1" x14ac:dyDescent="0.3">
      <c r="A73" s="6"/>
      <c r="B73" s="9"/>
      <c r="C73" s="9" t="s">
        <v>66</v>
      </c>
      <c r="D73" s="20">
        <f>D72</f>
        <v>689.4209099152431</v>
      </c>
      <c r="E73" s="20">
        <f>E72</f>
        <v>45.895107975610223</v>
      </c>
      <c r="F73" s="20">
        <f>F72</f>
        <v>0</v>
      </c>
      <c r="G73" s="20">
        <f>G72</f>
        <v>74.257177501575242</v>
      </c>
      <c r="H73" s="20">
        <f>SUM(D73:G73)</f>
        <v>809.5731953924286</v>
      </c>
    </row>
    <row r="74" spans="1:8" ht="16.95" customHeight="1" x14ac:dyDescent="0.3">
      <c r="A74" s="6"/>
      <c r="B74" s="9"/>
      <c r="C74" s="9" t="s">
        <v>65</v>
      </c>
      <c r="D74" s="20">
        <f>D73 + D70</f>
        <v>4136.5254594914586</v>
      </c>
      <c r="E74" s="20">
        <f>E73 + E70</f>
        <v>275.37064785366135</v>
      </c>
      <c r="F74" s="20">
        <f>F73 + F70</f>
        <v>0</v>
      </c>
      <c r="G74" s="20">
        <f>G73 + G70</f>
        <v>445.54306500945148</v>
      </c>
      <c r="H74" s="20">
        <f>SUM(D74:G74)</f>
        <v>4857.4391723545714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B12" sqref="B1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6" t="s">
        <v>155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81</v>
      </c>
      <c r="C7" s="29" t="s">
        <v>82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83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84</v>
      </c>
      <c r="C13" s="25" t="s">
        <v>85</v>
      </c>
      <c r="D13" s="19">
        <v>1968.7058823529001</v>
      </c>
      <c r="E13" s="19">
        <v>129.17647058823999</v>
      </c>
      <c r="F13" s="19">
        <v>0</v>
      </c>
      <c r="G13" s="19">
        <v>0</v>
      </c>
      <c r="H13" s="19">
        <v>2097.8823529412002</v>
      </c>
      <c r="J13" s="5"/>
    </row>
    <row r="14" spans="1:14" ht="16.95" customHeight="1" x14ac:dyDescent="0.3">
      <c r="A14" s="6"/>
      <c r="B14" s="9"/>
      <c r="C14" s="9" t="s">
        <v>86</v>
      </c>
      <c r="D14" s="19">
        <v>1968.7058823529001</v>
      </c>
      <c r="E14" s="19">
        <v>129.17647058823999</v>
      </c>
      <c r="F14" s="19">
        <v>0</v>
      </c>
      <c r="G14" s="19">
        <v>0</v>
      </c>
      <c r="H14" s="19">
        <v>2097.8823529412002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6" t="s">
        <v>155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87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53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83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88</v>
      </c>
      <c r="C13" s="25" t="s">
        <v>89</v>
      </c>
      <c r="D13" s="19">
        <v>0</v>
      </c>
      <c r="E13" s="19">
        <v>0</v>
      </c>
      <c r="F13" s="19">
        <v>0</v>
      </c>
      <c r="G13" s="19">
        <v>2.9191176470587998</v>
      </c>
      <c r="H13" s="19">
        <v>2.9191176470587998</v>
      </c>
      <c r="J13" s="5"/>
    </row>
    <row r="14" spans="1:14" ht="16.95" customHeight="1" x14ac:dyDescent="0.3">
      <c r="A14" s="6"/>
      <c r="B14" s="9"/>
      <c r="C14" s="9" t="s">
        <v>86</v>
      </c>
      <c r="D14" s="19">
        <v>0</v>
      </c>
      <c r="E14" s="19">
        <v>0</v>
      </c>
      <c r="F14" s="19">
        <v>0</v>
      </c>
      <c r="G14" s="19">
        <v>2.9191176470587998</v>
      </c>
      <c r="H14" s="19">
        <v>2.9191176470587998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6" t="s">
        <v>155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91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83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92</v>
      </c>
      <c r="C13" s="25" t="s">
        <v>91</v>
      </c>
      <c r="D13" s="19">
        <v>0</v>
      </c>
      <c r="E13" s="19">
        <v>0</v>
      </c>
      <c r="F13" s="19">
        <v>0</v>
      </c>
      <c r="G13" s="19">
        <v>197.15796621371001</v>
      </c>
      <c r="H13" s="19">
        <v>197.15796621371001</v>
      </c>
      <c r="J13" s="5"/>
    </row>
    <row r="14" spans="1:14" ht="16.95" customHeight="1" x14ac:dyDescent="0.3">
      <c r="A14" s="6"/>
      <c r="B14" s="9"/>
      <c r="C14" s="9" t="s">
        <v>86</v>
      </c>
      <c r="D14" s="19">
        <v>0</v>
      </c>
      <c r="E14" s="19">
        <v>0</v>
      </c>
      <c r="F14" s="19">
        <v>0</v>
      </c>
      <c r="G14" s="19">
        <v>197.15796621371001</v>
      </c>
      <c r="H14" s="19">
        <v>197.15796621371001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16" sqref="C16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6" t="s">
        <v>155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81</v>
      </c>
      <c r="C7" s="29" t="s">
        <v>27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83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94</v>
      </c>
      <c r="C13" s="25" t="s">
        <v>95</v>
      </c>
      <c r="D13" s="19">
        <v>1228.9179457248999</v>
      </c>
      <c r="E13" s="19">
        <v>83.691008109299005</v>
      </c>
      <c r="F13" s="19">
        <v>0</v>
      </c>
      <c r="G13" s="19">
        <v>0</v>
      </c>
      <c r="H13" s="19">
        <v>1312.6089538342001</v>
      </c>
      <c r="J13" s="5"/>
    </row>
    <row r="14" spans="1:14" ht="16.95" customHeight="1" x14ac:dyDescent="0.3">
      <c r="A14" s="6"/>
      <c r="B14" s="9"/>
      <c r="C14" s="9" t="s">
        <v>86</v>
      </c>
      <c r="D14" s="19">
        <v>1228.9179457248999</v>
      </c>
      <c r="E14" s="19">
        <v>83.691008109299005</v>
      </c>
      <c r="F14" s="19">
        <v>0</v>
      </c>
      <c r="G14" s="19">
        <v>0</v>
      </c>
      <c r="H14" s="19">
        <v>1312.6089538342001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6" t="s">
        <v>155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96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53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83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94</v>
      </c>
      <c r="C13" s="25" t="s">
        <v>97</v>
      </c>
      <c r="D13" s="19">
        <v>0</v>
      </c>
      <c r="E13" s="19">
        <v>0</v>
      </c>
      <c r="F13" s="19">
        <v>0</v>
      </c>
      <c r="G13" s="19">
        <v>3.9912254239904001</v>
      </c>
      <c r="H13" s="19">
        <v>3.9912254239904001</v>
      </c>
      <c r="J13" s="5"/>
    </row>
    <row r="14" spans="1:14" ht="16.95" customHeight="1" x14ac:dyDescent="0.3">
      <c r="A14" s="6"/>
      <c r="B14" s="9"/>
      <c r="C14" s="9" t="s">
        <v>86</v>
      </c>
      <c r="D14" s="19">
        <v>0</v>
      </c>
      <c r="E14" s="19">
        <v>0</v>
      </c>
      <c r="F14" s="19">
        <v>0</v>
      </c>
      <c r="G14" s="19">
        <v>3.9912254239904001</v>
      </c>
      <c r="H14" s="19">
        <v>3.9912254239904001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B13" sqref="B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6" t="s">
        <v>155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64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83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92</v>
      </c>
      <c r="C13" s="25" t="s">
        <v>64</v>
      </c>
      <c r="D13" s="19">
        <v>0</v>
      </c>
      <c r="E13" s="19">
        <v>0</v>
      </c>
      <c r="F13" s="19">
        <v>0</v>
      </c>
      <c r="G13" s="19">
        <v>75.659463065612002</v>
      </c>
      <c r="H13" s="19">
        <v>75.659463065612002</v>
      </c>
      <c r="J13" s="5"/>
    </row>
    <row r="14" spans="1:14" ht="16.95" customHeight="1" x14ac:dyDescent="0.3">
      <c r="A14" s="6"/>
      <c r="B14" s="9"/>
      <c r="C14" s="9" t="s">
        <v>86</v>
      </c>
      <c r="D14" s="19">
        <v>0</v>
      </c>
      <c r="E14" s="19">
        <v>0</v>
      </c>
      <c r="F14" s="19">
        <v>0</v>
      </c>
      <c r="G14" s="19">
        <v>75.659463065612002</v>
      </c>
      <c r="H14" s="19">
        <v>75.659463065612002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65"/>
  <sheetViews>
    <sheetView topLeftCell="C24" zoomScale="70" zoomScaleNormal="70" workbookViewId="0">
      <selection activeCell="H3" sqref="H3:H62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99</v>
      </c>
      <c r="B1" s="37" t="s">
        <v>100</v>
      </c>
      <c r="C1" s="37" t="s">
        <v>101</v>
      </c>
      <c r="D1" s="37" t="s">
        <v>102</v>
      </c>
      <c r="E1" s="37" t="s">
        <v>103</v>
      </c>
      <c r="F1" s="37" t="s">
        <v>104</v>
      </c>
      <c r="G1" s="37" t="s">
        <v>105</v>
      </c>
      <c r="H1" s="37" t="s">
        <v>106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1" t="s">
        <v>82</v>
      </c>
      <c r="B3" s="95"/>
      <c r="C3" s="45"/>
      <c r="D3" s="43">
        <v>2097.8823529412002</v>
      </c>
      <c r="E3" s="41"/>
      <c r="F3" s="41"/>
      <c r="G3" s="41"/>
      <c r="H3" s="48"/>
    </row>
    <row r="4" spans="1:8" x14ac:dyDescent="0.3">
      <c r="A4" s="96" t="s">
        <v>107</v>
      </c>
      <c r="B4" s="42" t="s">
        <v>108</v>
      </c>
      <c r="C4" s="45"/>
      <c r="D4" s="43">
        <v>1968.7058823529001</v>
      </c>
      <c r="E4" s="41"/>
      <c r="F4" s="41"/>
      <c r="G4" s="41"/>
      <c r="H4" s="48"/>
    </row>
    <row r="5" spans="1:8" x14ac:dyDescent="0.3">
      <c r="A5" s="96"/>
      <c r="B5" s="42" t="s">
        <v>109</v>
      </c>
      <c r="C5" s="37"/>
      <c r="D5" s="43">
        <v>129.17647058823999</v>
      </c>
      <c r="E5" s="41"/>
      <c r="F5" s="41"/>
      <c r="G5" s="41"/>
      <c r="H5" s="47"/>
    </row>
    <row r="6" spans="1:8" x14ac:dyDescent="0.3">
      <c r="A6" s="99"/>
      <c r="B6" s="42" t="s">
        <v>110</v>
      </c>
      <c r="C6" s="37"/>
      <c r="D6" s="43">
        <v>0</v>
      </c>
      <c r="E6" s="41"/>
      <c r="F6" s="41"/>
      <c r="G6" s="41"/>
      <c r="H6" s="47"/>
    </row>
    <row r="7" spans="1:8" x14ac:dyDescent="0.3">
      <c r="A7" s="99"/>
      <c r="B7" s="42" t="s">
        <v>111</v>
      </c>
      <c r="C7" s="37"/>
      <c r="D7" s="43">
        <v>0</v>
      </c>
      <c r="E7" s="41"/>
      <c r="F7" s="41"/>
      <c r="G7" s="41"/>
      <c r="H7" s="47"/>
    </row>
    <row r="8" spans="1:8" x14ac:dyDescent="0.3">
      <c r="A8" s="97" t="s">
        <v>85</v>
      </c>
      <c r="B8" s="98"/>
      <c r="C8" s="96" t="s">
        <v>114</v>
      </c>
      <c r="D8" s="44">
        <v>2097.8823529412002</v>
      </c>
      <c r="E8" s="41">
        <v>0.05</v>
      </c>
      <c r="F8" s="41" t="s">
        <v>112</v>
      </c>
      <c r="G8" s="44">
        <v>41957.647058823997</v>
      </c>
      <c r="H8" s="47"/>
    </row>
    <row r="9" spans="1:8" x14ac:dyDescent="0.3">
      <c r="A9" s="100">
        <v>1</v>
      </c>
      <c r="B9" s="42" t="s">
        <v>108</v>
      </c>
      <c r="C9" s="96"/>
      <c r="D9" s="44">
        <v>1968.7058823529001</v>
      </c>
      <c r="E9" s="41"/>
      <c r="F9" s="41"/>
      <c r="G9" s="41"/>
      <c r="H9" s="99" t="s">
        <v>113</v>
      </c>
    </row>
    <row r="10" spans="1:8" x14ac:dyDescent="0.3">
      <c r="A10" s="96"/>
      <c r="B10" s="42" t="s">
        <v>109</v>
      </c>
      <c r="C10" s="96"/>
      <c r="D10" s="44">
        <v>129.17647058823999</v>
      </c>
      <c r="E10" s="41"/>
      <c r="F10" s="41"/>
      <c r="G10" s="41"/>
      <c r="H10" s="99"/>
    </row>
    <row r="11" spans="1:8" x14ac:dyDescent="0.3">
      <c r="A11" s="96"/>
      <c r="B11" s="42" t="s">
        <v>110</v>
      </c>
      <c r="C11" s="96"/>
      <c r="D11" s="44">
        <v>0</v>
      </c>
      <c r="E11" s="41"/>
      <c r="F11" s="41"/>
      <c r="G11" s="41"/>
      <c r="H11" s="99"/>
    </row>
    <row r="12" spans="1:8" x14ac:dyDescent="0.3">
      <c r="A12" s="96"/>
      <c r="B12" s="42" t="s">
        <v>111</v>
      </c>
      <c r="C12" s="96"/>
      <c r="D12" s="44">
        <v>0</v>
      </c>
      <c r="E12" s="41"/>
      <c r="F12" s="41"/>
      <c r="G12" s="41"/>
      <c r="H12" s="99"/>
    </row>
    <row r="13" spans="1:8" ht="24.6" x14ac:dyDescent="0.3">
      <c r="A13" s="94" t="s">
        <v>53</v>
      </c>
      <c r="B13" s="95"/>
      <c r="C13" s="37"/>
      <c r="D13" s="43">
        <v>6.9103430710492004</v>
      </c>
      <c r="E13" s="41"/>
      <c r="F13" s="41"/>
      <c r="G13" s="41"/>
      <c r="H13" s="47"/>
    </row>
    <row r="14" spans="1:8" x14ac:dyDescent="0.3">
      <c r="A14" s="96" t="s">
        <v>115</v>
      </c>
      <c r="B14" s="42" t="s">
        <v>108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6"/>
      <c r="B15" s="42" t="s">
        <v>109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6"/>
      <c r="B16" s="42" t="s">
        <v>110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6"/>
      <c r="B17" s="42" t="s">
        <v>111</v>
      </c>
      <c r="C17" s="37"/>
      <c r="D17" s="43">
        <v>2.9191176470587998</v>
      </c>
      <c r="E17" s="41"/>
      <c r="F17" s="41"/>
      <c r="G17" s="41"/>
      <c r="H17" s="47"/>
    </row>
    <row r="18" spans="1:8" x14ac:dyDescent="0.3">
      <c r="A18" s="97" t="s">
        <v>89</v>
      </c>
      <c r="B18" s="98"/>
      <c r="C18" s="96" t="s">
        <v>114</v>
      </c>
      <c r="D18" s="44">
        <v>2.9191176470587998</v>
      </c>
      <c r="E18" s="41">
        <v>0.05</v>
      </c>
      <c r="F18" s="41" t="s">
        <v>112</v>
      </c>
      <c r="G18" s="44">
        <v>58.382352941176002</v>
      </c>
      <c r="H18" s="47"/>
    </row>
    <row r="19" spans="1:8" x14ac:dyDescent="0.3">
      <c r="A19" s="100">
        <v>1</v>
      </c>
      <c r="B19" s="42" t="s">
        <v>108</v>
      </c>
      <c r="C19" s="96"/>
      <c r="D19" s="44">
        <v>0</v>
      </c>
      <c r="E19" s="41"/>
      <c r="F19" s="41"/>
      <c r="G19" s="41"/>
      <c r="H19" s="99" t="s">
        <v>113</v>
      </c>
    </row>
    <row r="20" spans="1:8" x14ac:dyDescent="0.3">
      <c r="A20" s="96"/>
      <c r="B20" s="42" t="s">
        <v>109</v>
      </c>
      <c r="C20" s="96"/>
      <c r="D20" s="44">
        <v>0</v>
      </c>
      <c r="E20" s="41"/>
      <c r="F20" s="41"/>
      <c r="G20" s="41"/>
      <c r="H20" s="99"/>
    </row>
    <row r="21" spans="1:8" x14ac:dyDescent="0.3">
      <c r="A21" s="96"/>
      <c r="B21" s="42" t="s">
        <v>110</v>
      </c>
      <c r="C21" s="96"/>
      <c r="D21" s="44">
        <v>0</v>
      </c>
      <c r="E21" s="41"/>
      <c r="F21" s="41"/>
      <c r="G21" s="41"/>
      <c r="H21" s="99"/>
    </row>
    <row r="22" spans="1:8" x14ac:dyDescent="0.3">
      <c r="A22" s="96"/>
      <c r="B22" s="42" t="s">
        <v>111</v>
      </c>
      <c r="C22" s="96"/>
      <c r="D22" s="44">
        <v>2.9191176470587998</v>
      </c>
      <c r="E22" s="41"/>
      <c r="F22" s="41"/>
      <c r="G22" s="41"/>
      <c r="H22" s="99"/>
    </row>
    <row r="23" spans="1:8" x14ac:dyDescent="0.3">
      <c r="A23" s="96" t="s">
        <v>116</v>
      </c>
      <c r="B23" s="42" t="s">
        <v>108</v>
      </c>
      <c r="C23" s="37"/>
      <c r="D23" s="43">
        <v>0</v>
      </c>
      <c r="E23" s="41"/>
      <c r="F23" s="41"/>
      <c r="G23" s="41"/>
      <c r="H23" s="47"/>
    </row>
    <row r="24" spans="1:8" x14ac:dyDescent="0.3">
      <c r="A24" s="96"/>
      <c r="B24" s="42" t="s">
        <v>109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6"/>
      <c r="B25" s="42" t="s">
        <v>110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6"/>
      <c r="B26" s="42" t="s">
        <v>111</v>
      </c>
      <c r="C26" s="37"/>
      <c r="D26" s="43">
        <v>6.9103430710492004</v>
      </c>
      <c r="E26" s="41"/>
      <c r="F26" s="41"/>
      <c r="G26" s="41"/>
      <c r="H26" s="47"/>
    </row>
    <row r="27" spans="1:8" x14ac:dyDescent="0.3">
      <c r="A27" s="97" t="s">
        <v>97</v>
      </c>
      <c r="B27" s="98"/>
      <c r="C27" s="96" t="s">
        <v>117</v>
      </c>
      <c r="D27" s="44">
        <v>3.9912254239904001</v>
      </c>
      <c r="E27" s="41">
        <v>0.13200000000000001</v>
      </c>
      <c r="F27" s="41" t="s">
        <v>112</v>
      </c>
      <c r="G27" s="44">
        <v>30.236556242351998</v>
      </c>
      <c r="H27" s="47"/>
    </row>
    <row r="28" spans="1:8" x14ac:dyDescent="0.3">
      <c r="A28" s="100">
        <v>1</v>
      </c>
      <c r="B28" s="42" t="s">
        <v>108</v>
      </c>
      <c r="C28" s="96"/>
      <c r="D28" s="44">
        <v>0</v>
      </c>
      <c r="E28" s="41"/>
      <c r="F28" s="41"/>
      <c r="G28" s="41"/>
      <c r="H28" s="99" t="s">
        <v>27</v>
      </c>
    </row>
    <row r="29" spans="1:8" x14ac:dyDescent="0.3">
      <c r="A29" s="96"/>
      <c r="B29" s="42" t="s">
        <v>109</v>
      </c>
      <c r="C29" s="96"/>
      <c r="D29" s="44">
        <v>0</v>
      </c>
      <c r="E29" s="41"/>
      <c r="F29" s="41"/>
      <c r="G29" s="41"/>
      <c r="H29" s="99"/>
    </row>
    <row r="30" spans="1:8" x14ac:dyDescent="0.3">
      <c r="A30" s="96"/>
      <c r="B30" s="42" t="s">
        <v>110</v>
      </c>
      <c r="C30" s="96"/>
      <c r="D30" s="44">
        <v>0</v>
      </c>
      <c r="E30" s="41"/>
      <c r="F30" s="41"/>
      <c r="G30" s="41"/>
      <c r="H30" s="99"/>
    </row>
    <row r="31" spans="1:8" x14ac:dyDescent="0.3">
      <c r="A31" s="96"/>
      <c r="B31" s="42" t="s">
        <v>111</v>
      </c>
      <c r="C31" s="96"/>
      <c r="D31" s="44">
        <v>3.9912254239904001</v>
      </c>
      <c r="E31" s="41"/>
      <c r="F31" s="41"/>
      <c r="G31" s="41"/>
      <c r="H31" s="99"/>
    </row>
    <row r="32" spans="1:8" ht="24.6" x14ac:dyDescent="0.3">
      <c r="A32" s="94" t="s">
        <v>91</v>
      </c>
      <c r="B32" s="95"/>
      <c r="C32" s="37"/>
      <c r="D32" s="43">
        <v>197.15796621371001</v>
      </c>
      <c r="E32" s="41"/>
      <c r="F32" s="41"/>
      <c r="G32" s="41"/>
      <c r="H32" s="47"/>
    </row>
    <row r="33" spans="1:8" x14ac:dyDescent="0.3">
      <c r="A33" s="96" t="s">
        <v>118</v>
      </c>
      <c r="B33" s="42" t="s">
        <v>108</v>
      </c>
      <c r="C33" s="37"/>
      <c r="D33" s="43">
        <v>0</v>
      </c>
      <c r="E33" s="41"/>
      <c r="F33" s="41"/>
      <c r="G33" s="41"/>
      <c r="H33" s="47"/>
    </row>
    <row r="34" spans="1:8" x14ac:dyDescent="0.3">
      <c r="A34" s="96"/>
      <c r="B34" s="42" t="s">
        <v>109</v>
      </c>
      <c r="C34" s="37"/>
      <c r="D34" s="43">
        <v>0</v>
      </c>
      <c r="E34" s="41"/>
      <c r="F34" s="41"/>
      <c r="G34" s="41"/>
      <c r="H34" s="47"/>
    </row>
    <row r="35" spans="1:8" x14ac:dyDescent="0.3">
      <c r="A35" s="96"/>
      <c r="B35" s="42" t="s">
        <v>110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6"/>
      <c r="B36" s="42" t="s">
        <v>111</v>
      </c>
      <c r="C36" s="37"/>
      <c r="D36" s="43">
        <v>197.15796621371001</v>
      </c>
      <c r="E36" s="41"/>
      <c r="F36" s="41"/>
      <c r="G36" s="41"/>
      <c r="H36" s="47"/>
    </row>
    <row r="37" spans="1:8" x14ac:dyDescent="0.3">
      <c r="A37" s="97" t="s">
        <v>91</v>
      </c>
      <c r="B37" s="98"/>
      <c r="C37" s="96" t="s">
        <v>114</v>
      </c>
      <c r="D37" s="44">
        <v>197.15796621371001</v>
      </c>
      <c r="E37" s="41">
        <v>0.05</v>
      </c>
      <c r="F37" s="41" t="s">
        <v>112</v>
      </c>
      <c r="G37" s="44">
        <v>3943.1593242741001</v>
      </c>
      <c r="H37" s="47"/>
    </row>
    <row r="38" spans="1:8" x14ac:dyDescent="0.3">
      <c r="A38" s="100">
        <v>1</v>
      </c>
      <c r="B38" s="42" t="s">
        <v>108</v>
      </c>
      <c r="C38" s="96"/>
      <c r="D38" s="44">
        <v>0</v>
      </c>
      <c r="E38" s="41"/>
      <c r="F38" s="41"/>
      <c r="G38" s="41"/>
      <c r="H38" s="99" t="s">
        <v>113</v>
      </c>
    </row>
    <row r="39" spans="1:8" x14ac:dyDescent="0.3">
      <c r="A39" s="96"/>
      <c r="B39" s="42" t="s">
        <v>109</v>
      </c>
      <c r="C39" s="96"/>
      <c r="D39" s="44">
        <v>0</v>
      </c>
      <c r="E39" s="41"/>
      <c r="F39" s="41"/>
      <c r="G39" s="41"/>
      <c r="H39" s="99"/>
    </row>
    <row r="40" spans="1:8" x14ac:dyDescent="0.3">
      <c r="A40" s="96"/>
      <c r="B40" s="42" t="s">
        <v>110</v>
      </c>
      <c r="C40" s="96"/>
      <c r="D40" s="44">
        <v>0</v>
      </c>
      <c r="E40" s="41"/>
      <c r="F40" s="41"/>
      <c r="G40" s="41"/>
      <c r="H40" s="99"/>
    </row>
    <row r="41" spans="1:8" x14ac:dyDescent="0.3">
      <c r="A41" s="96"/>
      <c r="B41" s="42" t="s">
        <v>111</v>
      </c>
      <c r="C41" s="96"/>
      <c r="D41" s="44">
        <v>197.15796621371001</v>
      </c>
      <c r="E41" s="41"/>
      <c r="F41" s="41"/>
      <c r="G41" s="41"/>
      <c r="H41" s="99"/>
    </row>
    <row r="42" spans="1:8" ht="24.6" x14ac:dyDescent="0.3">
      <c r="A42" s="94" t="s">
        <v>27</v>
      </c>
      <c r="B42" s="95"/>
      <c r="C42" s="37"/>
      <c r="D42" s="43">
        <v>1312.6089538342001</v>
      </c>
      <c r="E42" s="41"/>
      <c r="F42" s="41"/>
      <c r="G42" s="41"/>
      <c r="H42" s="47"/>
    </row>
    <row r="43" spans="1:8" x14ac:dyDescent="0.3">
      <c r="A43" s="96" t="s">
        <v>119</v>
      </c>
      <c r="B43" s="42" t="s">
        <v>108</v>
      </c>
      <c r="C43" s="37"/>
      <c r="D43" s="43">
        <v>1228.9179457248999</v>
      </c>
      <c r="E43" s="41"/>
      <c r="F43" s="41"/>
      <c r="G43" s="41"/>
      <c r="H43" s="47"/>
    </row>
    <row r="44" spans="1:8" x14ac:dyDescent="0.3">
      <c r="A44" s="96"/>
      <c r="B44" s="42" t="s">
        <v>109</v>
      </c>
      <c r="C44" s="37"/>
      <c r="D44" s="43">
        <v>83.691008109299005</v>
      </c>
      <c r="E44" s="41"/>
      <c r="F44" s="41"/>
      <c r="G44" s="41"/>
      <c r="H44" s="47"/>
    </row>
    <row r="45" spans="1:8" x14ac:dyDescent="0.3">
      <c r="A45" s="96"/>
      <c r="B45" s="42" t="s">
        <v>110</v>
      </c>
      <c r="C45" s="37"/>
      <c r="D45" s="43">
        <v>0</v>
      </c>
      <c r="E45" s="41"/>
      <c r="F45" s="41"/>
      <c r="G45" s="41"/>
      <c r="H45" s="47"/>
    </row>
    <row r="46" spans="1:8" x14ac:dyDescent="0.3">
      <c r="A46" s="96"/>
      <c r="B46" s="42" t="s">
        <v>111</v>
      </c>
      <c r="C46" s="37"/>
      <c r="D46" s="43">
        <v>0</v>
      </c>
      <c r="E46" s="41"/>
      <c r="F46" s="41"/>
      <c r="G46" s="41"/>
      <c r="H46" s="47"/>
    </row>
    <row r="47" spans="1:8" x14ac:dyDescent="0.3">
      <c r="A47" s="97" t="s">
        <v>95</v>
      </c>
      <c r="B47" s="98"/>
      <c r="C47" s="96" t="s">
        <v>117</v>
      </c>
      <c r="D47" s="44">
        <v>1312.6089538342001</v>
      </c>
      <c r="E47" s="41">
        <v>0.13200000000000001</v>
      </c>
      <c r="F47" s="41" t="s">
        <v>112</v>
      </c>
      <c r="G47" s="44">
        <v>9944.007226017</v>
      </c>
      <c r="H47" s="47"/>
    </row>
    <row r="48" spans="1:8" x14ac:dyDescent="0.3">
      <c r="A48" s="100">
        <v>1</v>
      </c>
      <c r="B48" s="42" t="s">
        <v>108</v>
      </c>
      <c r="C48" s="96"/>
      <c r="D48" s="44">
        <v>1228.9179457248999</v>
      </c>
      <c r="E48" s="41"/>
      <c r="F48" s="41"/>
      <c r="G48" s="41"/>
      <c r="H48" s="99" t="s">
        <v>27</v>
      </c>
    </row>
    <row r="49" spans="1:8" x14ac:dyDescent="0.3">
      <c r="A49" s="96"/>
      <c r="B49" s="42" t="s">
        <v>109</v>
      </c>
      <c r="C49" s="96"/>
      <c r="D49" s="44">
        <v>83.691008109299005</v>
      </c>
      <c r="E49" s="41"/>
      <c r="F49" s="41"/>
      <c r="G49" s="41"/>
      <c r="H49" s="99"/>
    </row>
    <row r="50" spans="1:8" x14ac:dyDescent="0.3">
      <c r="A50" s="96"/>
      <c r="B50" s="42" t="s">
        <v>110</v>
      </c>
      <c r="C50" s="96"/>
      <c r="D50" s="44">
        <v>0</v>
      </c>
      <c r="E50" s="41"/>
      <c r="F50" s="41"/>
      <c r="G50" s="41"/>
      <c r="H50" s="99"/>
    </row>
    <row r="51" spans="1:8" x14ac:dyDescent="0.3">
      <c r="A51" s="96"/>
      <c r="B51" s="42" t="s">
        <v>111</v>
      </c>
      <c r="C51" s="96"/>
      <c r="D51" s="44">
        <v>0</v>
      </c>
      <c r="E51" s="41"/>
      <c r="F51" s="41"/>
      <c r="G51" s="41"/>
      <c r="H51" s="99"/>
    </row>
    <row r="52" spans="1:8" ht="24.6" x14ac:dyDescent="0.3">
      <c r="A52" s="94" t="s">
        <v>64</v>
      </c>
      <c r="B52" s="95"/>
      <c r="C52" s="37"/>
      <c r="D52" s="43">
        <v>75.659463065612002</v>
      </c>
      <c r="E52" s="41"/>
      <c r="F52" s="41"/>
      <c r="G52" s="41"/>
      <c r="H52" s="47"/>
    </row>
    <row r="53" spans="1:8" x14ac:dyDescent="0.3">
      <c r="A53" s="96" t="s">
        <v>120</v>
      </c>
      <c r="B53" s="42" t="s">
        <v>108</v>
      </c>
      <c r="C53" s="37"/>
      <c r="D53" s="43">
        <v>0</v>
      </c>
      <c r="E53" s="41"/>
      <c r="F53" s="41"/>
      <c r="G53" s="41"/>
      <c r="H53" s="47"/>
    </row>
    <row r="54" spans="1:8" x14ac:dyDescent="0.3">
      <c r="A54" s="96"/>
      <c r="B54" s="42" t="s">
        <v>109</v>
      </c>
      <c r="C54" s="37"/>
      <c r="D54" s="43">
        <v>0</v>
      </c>
      <c r="E54" s="41"/>
      <c r="F54" s="41"/>
      <c r="G54" s="41"/>
      <c r="H54" s="47"/>
    </row>
    <row r="55" spans="1:8" x14ac:dyDescent="0.3">
      <c r="A55" s="96"/>
      <c r="B55" s="42" t="s">
        <v>110</v>
      </c>
      <c r="C55" s="37"/>
      <c r="D55" s="43">
        <v>0</v>
      </c>
      <c r="E55" s="41"/>
      <c r="F55" s="41"/>
      <c r="G55" s="41"/>
      <c r="H55" s="47"/>
    </row>
    <row r="56" spans="1:8" x14ac:dyDescent="0.3">
      <c r="A56" s="96"/>
      <c r="B56" s="42" t="s">
        <v>111</v>
      </c>
      <c r="C56" s="37"/>
      <c r="D56" s="43">
        <v>75.659463065612002</v>
      </c>
      <c r="E56" s="41"/>
      <c r="F56" s="41"/>
      <c r="G56" s="41"/>
      <c r="H56" s="47"/>
    </row>
    <row r="57" spans="1:8" x14ac:dyDescent="0.3">
      <c r="A57" s="97" t="s">
        <v>64</v>
      </c>
      <c r="B57" s="98"/>
      <c r="C57" s="96" t="s">
        <v>117</v>
      </c>
      <c r="D57" s="44">
        <v>75.659463065612002</v>
      </c>
      <c r="E57" s="41">
        <v>0.13200000000000001</v>
      </c>
      <c r="F57" s="41" t="s">
        <v>112</v>
      </c>
      <c r="G57" s="44">
        <v>573.17775049705995</v>
      </c>
      <c r="H57" s="47"/>
    </row>
    <row r="58" spans="1:8" x14ac:dyDescent="0.3">
      <c r="A58" s="100">
        <v>1</v>
      </c>
      <c r="B58" s="42" t="s">
        <v>108</v>
      </c>
      <c r="C58" s="96"/>
      <c r="D58" s="44">
        <v>0</v>
      </c>
      <c r="E58" s="41"/>
      <c r="F58" s="41"/>
      <c r="G58" s="41"/>
      <c r="H58" s="99" t="s">
        <v>27</v>
      </c>
    </row>
    <row r="59" spans="1:8" x14ac:dyDescent="0.3">
      <c r="A59" s="96"/>
      <c r="B59" s="42" t="s">
        <v>109</v>
      </c>
      <c r="C59" s="96"/>
      <c r="D59" s="44">
        <v>0</v>
      </c>
      <c r="E59" s="41"/>
      <c r="F59" s="41"/>
      <c r="G59" s="41"/>
      <c r="H59" s="99"/>
    </row>
    <row r="60" spans="1:8" x14ac:dyDescent="0.3">
      <c r="A60" s="96"/>
      <c r="B60" s="42" t="s">
        <v>110</v>
      </c>
      <c r="C60" s="96"/>
      <c r="D60" s="44">
        <v>0</v>
      </c>
      <c r="E60" s="41"/>
      <c r="F60" s="41"/>
      <c r="G60" s="41"/>
      <c r="H60" s="99"/>
    </row>
    <row r="61" spans="1:8" x14ac:dyDescent="0.3">
      <c r="A61" s="96"/>
      <c r="B61" s="42" t="s">
        <v>111</v>
      </c>
      <c r="C61" s="96"/>
      <c r="D61" s="44">
        <v>75.659463065612002</v>
      </c>
      <c r="E61" s="41"/>
      <c r="F61" s="41"/>
      <c r="G61" s="41"/>
      <c r="H61" s="99"/>
    </row>
    <row r="62" spans="1:8" x14ac:dyDescent="0.3">
      <c r="A62" s="46"/>
      <c r="C62" s="46"/>
      <c r="D62" s="40"/>
      <c r="E62" s="40"/>
      <c r="F62" s="40"/>
      <c r="G62" s="40"/>
      <c r="H62" s="49"/>
    </row>
    <row r="64" spans="1:8" x14ac:dyDescent="0.3">
      <c r="A64" s="93" t="s">
        <v>121</v>
      </c>
      <c r="B64" s="93"/>
      <c r="C64" s="93"/>
      <c r="D64" s="93"/>
      <c r="E64" s="93"/>
      <c r="F64" s="93"/>
      <c r="G64" s="93"/>
      <c r="H64" s="93"/>
    </row>
    <row r="65" spans="1:8" x14ac:dyDescent="0.3">
      <c r="A65" s="93" t="s">
        <v>122</v>
      </c>
      <c r="B65" s="93"/>
      <c r="C65" s="93"/>
      <c r="D65" s="93"/>
      <c r="E65" s="93"/>
      <c r="F65" s="93"/>
      <c r="G65" s="93"/>
      <c r="H65" s="93"/>
    </row>
  </sheetData>
  <mergeCells count="37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A26"/>
    <mergeCell ref="A27:B27"/>
    <mergeCell ref="H28:H31"/>
    <mergeCell ref="C27:C31"/>
    <mergeCell ref="A28:A31"/>
    <mergeCell ref="A32:B32"/>
    <mergeCell ref="A33:A36"/>
    <mergeCell ref="A37:B37"/>
    <mergeCell ref="H38:H41"/>
    <mergeCell ref="C37:C41"/>
    <mergeCell ref="A38:A41"/>
    <mergeCell ref="A42:B42"/>
    <mergeCell ref="A43:A46"/>
    <mergeCell ref="A47:B47"/>
    <mergeCell ref="H48:H51"/>
    <mergeCell ref="C47:C51"/>
    <mergeCell ref="A48:A51"/>
    <mergeCell ref="A64:H64"/>
    <mergeCell ref="A65:H65"/>
    <mergeCell ref="A52:B52"/>
    <mergeCell ref="A53:A56"/>
    <mergeCell ref="A57:B57"/>
    <mergeCell ref="H58:H61"/>
    <mergeCell ref="C57:C61"/>
    <mergeCell ref="A58:A6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Сводка затрат</vt:lpstr>
      <vt:lpstr>ССР</vt:lpstr>
      <vt:lpstr>ОСР 518-02-01</vt:lpstr>
      <vt:lpstr>ОСР 518-09-01</vt:lpstr>
      <vt:lpstr>ОСР 518-12-01</vt:lpstr>
      <vt:lpstr>ОСР 27-02-01</vt:lpstr>
      <vt:lpstr>ОСР 27-09-01</vt:lpstr>
      <vt:lpstr>ОСР 27-12-01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2025-11-18T01:53:46Z</dcterms:modified>
</cp:coreProperties>
</file>